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F861CA6D-9010-4382-A1B6-0972B9D38B83}" xr6:coauthVersionLast="45" xr6:coauthVersionMax="45" xr10:uidLastSave="{00000000-0000-0000-0000-000000000000}"/>
  <bookViews>
    <workbookView xWindow="-108" yWindow="-108" windowWidth="23256" windowHeight="12576" xr2:uid="{4142F8A6-F54D-4AD0-8345-5719870AE6BB}"/>
  </bookViews>
  <sheets>
    <sheet name="Simulador" sheetId="1" r:id="rId1"/>
    <sheet name="Formulas" sheetId="2" state="hidden" r:id="rId2"/>
  </sheets>
  <definedNames>
    <definedName name="_xlnm.Print_Area" localSheetId="0">Simulador!$A$1:$J$24</definedName>
    <definedName name="CaidaIng">Formulas!$J$32</definedName>
    <definedName name="FDI">Formulas!$E$6</definedName>
    <definedName name="FSubsidio">Formulas!$C$23</definedName>
    <definedName name="IngresoMesAnt">Simulador!$C$10</definedName>
    <definedName name="IPM">Simulador!$C$7</definedName>
    <definedName name="IR">Formulas!$C$10</definedName>
    <definedName name="MayorAIR">Formulas!$C$22</definedName>
    <definedName name="SubsidioMayor320">Formulas!$G$35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" l="1"/>
  <c r="G33" i="2" s="1"/>
  <c r="E6" i="2" l="1"/>
  <c r="G6" i="2"/>
  <c r="J33" i="2"/>
  <c r="G32" i="2"/>
  <c r="J32" i="2"/>
  <c r="J35" i="2" s="1"/>
  <c r="C22" i="2"/>
  <c r="B13" i="1" l="1"/>
  <c r="J36" i="2"/>
  <c r="J37" i="2" s="1"/>
  <c r="G31" i="2"/>
  <c r="B12" i="1"/>
  <c r="C15" i="2"/>
  <c r="C14" i="2"/>
  <c r="C6" i="2"/>
  <c r="C9" i="2"/>
  <c r="D14" i="2" l="1"/>
  <c r="D8" i="2" l="1"/>
  <c r="E8" i="2" s="1"/>
  <c r="D11" i="2" l="1"/>
  <c r="D6" i="2"/>
  <c r="D12" i="2" l="1"/>
  <c r="B14" i="1" s="1"/>
  <c r="G34" i="2" l="1"/>
  <c r="G35" i="2" s="1"/>
  <c r="C16" i="1" s="1"/>
  <c r="C17" i="1" s="1"/>
  <c r="C24" i="2"/>
  <c r="C25" i="2" s="1"/>
  <c r="C24" i="1" l="1"/>
  <c r="C22" i="1"/>
  <c r="C23" i="1" s="1"/>
  <c r="C21" i="1"/>
</calcChain>
</file>

<file path=xl/sharedStrings.xml><?xml version="1.0" encoding="utf-8"?>
<sst xmlns="http://schemas.openxmlformats.org/spreadsheetml/2006/main" count="43" uniqueCount="36">
  <si>
    <t xml:space="preserve">Calculo Factor de Diferencia </t>
  </si>
  <si>
    <t xml:space="preserve">Promedio ingreso referencia e ingreso promedio mensual </t>
  </si>
  <si>
    <t xml:space="preserve">Calculo Beneficio </t>
  </si>
  <si>
    <t xml:space="preserve">ingreso mayo </t>
  </si>
  <si>
    <t xml:space="preserve">formula </t>
  </si>
  <si>
    <t xml:space="preserve">ingreso referencia </t>
  </si>
  <si>
    <t>IPM</t>
  </si>
  <si>
    <t>IM</t>
  </si>
  <si>
    <t>Mayor que IR</t>
  </si>
  <si>
    <t>FDI</t>
  </si>
  <si>
    <t>FactorSubsidio</t>
  </si>
  <si>
    <t>Subsidio</t>
  </si>
  <si>
    <t>Beneficio con tope 650</t>
  </si>
  <si>
    <r>
      <t xml:space="preserve">Subsidio con Tope </t>
    </r>
    <r>
      <rPr>
        <b/>
        <sz val="11"/>
        <color theme="1"/>
        <rFont val="Calibri"/>
        <family val="2"/>
        <scheme val="minor"/>
      </rPr>
      <t>100</t>
    </r>
  </si>
  <si>
    <t>Menor que IR</t>
  </si>
  <si>
    <t>Beneficio %</t>
  </si>
  <si>
    <t>Beneficio $</t>
  </si>
  <si>
    <t>Caida de Ingresos</t>
  </si>
  <si>
    <t>Califica</t>
  </si>
  <si>
    <t>Caida %</t>
  </si>
  <si>
    <t>Sub 70</t>
  </si>
  <si>
    <t>Sitio Web: https://www.chilehonorarios.cl</t>
  </si>
  <si>
    <t>Twitter: https://twitter.com/HonorariosA</t>
  </si>
  <si>
    <t>Subsidio (Gratis):</t>
  </si>
  <si>
    <t>Suma</t>
  </si>
  <si>
    <t>El ingreso promedio mensual es la suma los ingresos desde Abril de 2019 hasta Marzo de 2020 dividido por 12.</t>
  </si>
  <si>
    <t>El préstamo se devolverá de la siguiente forma:</t>
  </si>
  <si>
    <t>Los valores son aproximados, ya que serán reajustados al IPC</t>
  </si>
  <si>
    <t xml:space="preserve">Ingreso del mes por el que desea postular: </t>
  </si>
  <si>
    <t xml:space="preserve">Ingreso promedio mensual: </t>
  </si>
  <si>
    <r>
      <t xml:space="preserve">El beneficio se puede solicitar por el </t>
    </r>
    <r>
      <rPr>
        <b/>
        <sz val="11"/>
        <color theme="1"/>
        <rFont val="Calibri"/>
        <family val="2"/>
        <scheme val="minor"/>
      </rPr>
      <t>mes anterior al actual</t>
    </r>
    <r>
      <rPr>
        <sz val="11"/>
        <color theme="1"/>
        <rFont val="Calibri"/>
        <family val="2"/>
        <scheme val="minor"/>
      </rPr>
      <t>, por ejemplo, en Junio puedes solicitar el beneficio por la caida de ingresos del mes de Mayo. En Julio puedes solicitar por Junio. En Agosto por Julio.</t>
    </r>
  </si>
  <si>
    <r>
      <t xml:space="preserve">En la devolución de impuestos de Mayo de </t>
    </r>
    <r>
      <rPr>
        <b/>
        <sz val="11"/>
        <color theme="1"/>
        <rFont val="Calibri"/>
        <family val="2"/>
        <scheme val="minor"/>
      </rPr>
      <t>2022</t>
    </r>
    <r>
      <rPr>
        <sz val="11"/>
        <color theme="1"/>
        <rFont val="Calibri"/>
        <family val="2"/>
        <scheme val="minor"/>
      </rPr>
      <t xml:space="preserve"> (20%)</t>
    </r>
  </si>
  <si>
    <r>
      <t xml:space="preserve">En la devolución de impuestos de Mayo de </t>
    </r>
    <r>
      <rPr>
        <b/>
        <sz val="11"/>
        <color theme="1"/>
        <rFont val="Calibri"/>
        <family val="2"/>
        <scheme val="minor"/>
      </rPr>
      <t>2023</t>
    </r>
    <r>
      <rPr>
        <sz val="11"/>
        <color theme="1"/>
        <rFont val="Calibri"/>
        <family val="2"/>
        <scheme val="minor"/>
      </rPr>
      <t xml:space="preserve"> (40%)</t>
    </r>
  </si>
  <si>
    <r>
      <t xml:space="preserve">En la devolución de impuestos de Mayo de </t>
    </r>
    <r>
      <rPr>
        <b/>
        <sz val="11"/>
        <color theme="1"/>
        <rFont val="Calibri"/>
        <family val="2"/>
        <scheme val="minor"/>
      </rPr>
      <t>2024</t>
    </r>
    <r>
      <rPr>
        <sz val="11"/>
        <color theme="1"/>
        <rFont val="Calibri"/>
        <family val="2"/>
        <scheme val="minor"/>
      </rPr>
      <t xml:space="preserve"> (40%)</t>
    </r>
  </si>
  <si>
    <t>Préstamo (Se debe devolver):</t>
  </si>
  <si>
    <t>v.2.10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</si>
</sst>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$&quot;* #,##0_ ;_ &quot;$&quot;* \-#,##0_ ;_ &quot;$&quot;* &quot;-&quot;_ ;_ @_ "/>
    <numFmt numFmtId="164" formatCode="[$$-340A]#,##0"/>
    <numFmt numFmtId="165" formatCode="&quot;$&quot;#,##0"/>
    <numFmt numFmtId="166" formatCode="0.0000"/>
  </numFmts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rgb="FF00B0F0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u/>
      <sz val="12"/>
      <color theme="4" tint="-0.249977111117893"/>
      <name val="Calibri"/>
      <family val="2"/>
      <scheme val="minor"/>
    </font>
    <font>
      <u/>
      <sz val="12"/>
      <color rgb="FF00B0F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9" fontId="0" fillId="0" borderId="0" xfId="2" applyFont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65" fontId="0" fillId="0" borderId="0" xfId="1" applyNumberFormat="1" applyFont="1" applyAlignment="1">
      <alignment horizontal="center"/>
    </xf>
    <xf numFmtId="165" fontId="6" fillId="0" borderId="0" xfId="0" applyNumberFormat="1" applyFont="1"/>
    <xf numFmtId="9" fontId="0" fillId="0" borderId="0" xfId="0" applyNumberFormat="1"/>
    <xf numFmtId="165" fontId="5" fillId="0" borderId="0" xfId="1" applyNumberFormat="1" applyFont="1"/>
    <xf numFmtId="166" fontId="0" fillId="0" borderId="6" xfId="2" applyNumberFormat="1" applyFont="1" applyBorder="1" applyAlignment="1">
      <alignment horizontal="center"/>
    </xf>
    <xf numFmtId="0" fontId="0" fillId="3" borderId="0" xfId="0" applyFill="1" applyBorder="1" applyProtection="1"/>
    <xf numFmtId="0" fontId="10" fillId="3" borderId="0" xfId="0" applyFont="1" applyFill="1" applyBorder="1" applyAlignment="1" applyProtection="1">
      <alignment vertical="center"/>
    </xf>
    <xf numFmtId="0" fontId="9" fillId="3" borderId="0" xfId="3" applyFont="1" applyFill="1" applyBorder="1" applyAlignment="1" applyProtection="1"/>
    <xf numFmtId="0" fontId="7" fillId="3" borderId="0" xfId="0" applyFont="1" applyFill="1" applyBorder="1" applyAlignment="1" applyProtection="1">
      <alignment vertical="center"/>
    </xf>
    <xf numFmtId="0" fontId="15" fillId="3" borderId="0" xfId="0" applyFont="1" applyFill="1" applyBorder="1" applyAlignment="1" applyProtection="1">
      <alignment horizontal="right" vertical="top"/>
    </xf>
    <xf numFmtId="2" fontId="0" fillId="0" borderId="0" xfId="0" applyNumberFormat="1"/>
    <xf numFmtId="0" fontId="16" fillId="3" borderId="0" xfId="0" applyFont="1" applyFill="1" applyBorder="1" applyProtection="1"/>
    <xf numFmtId="0" fontId="17" fillId="3" borderId="7" xfId="0" applyFont="1" applyFill="1" applyBorder="1" applyAlignment="1" applyProtection="1">
      <alignment horizontal="right"/>
    </xf>
    <xf numFmtId="164" fontId="18" fillId="3" borderId="8" xfId="0" applyNumberFormat="1" applyFont="1" applyFill="1" applyBorder="1" applyAlignment="1" applyProtection="1">
      <alignment vertical="center" wrapText="1"/>
    </xf>
    <xf numFmtId="164" fontId="19" fillId="3" borderId="8" xfId="0" applyNumberFormat="1" applyFont="1" applyFill="1" applyBorder="1" applyAlignment="1" applyProtection="1">
      <alignment vertical="center" wrapText="1"/>
    </xf>
    <xf numFmtId="165" fontId="19" fillId="4" borderId="10" xfId="1" applyNumberFormat="1" applyFont="1" applyFill="1" applyBorder="1" applyAlignment="1" applyProtection="1">
      <alignment vertical="center"/>
      <protection locked="0"/>
    </xf>
    <xf numFmtId="0" fontId="20" fillId="3" borderId="3" xfId="0" applyFont="1" applyFill="1" applyBorder="1" applyAlignment="1" applyProtection="1">
      <alignment horizontal="right" vertical="center"/>
    </xf>
    <xf numFmtId="0" fontId="0" fillId="3" borderId="0" xfId="0" applyFont="1" applyFill="1" applyBorder="1" applyProtection="1"/>
    <xf numFmtId="164" fontId="0" fillId="3" borderId="0" xfId="0" applyNumberFormat="1" applyFont="1" applyFill="1" applyBorder="1" applyProtection="1"/>
    <xf numFmtId="0" fontId="0" fillId="3" borderId="0" xfId="0" applyFont="1" applyFill="1" applyBorder="1" applyAlignment="1" applyProtection="1">
      <alignment horizontal="right"/>
    </xf>
    <xf numFmtId="164" fontId="0" fillId="3" borderId="9" xfId="0" applyNumberFormat="1" applyFont="1" applyFill="1" applyBorder="1" applyProtection="1"/>
    <xf numFmtId="0" fontId="14" fillId="3" borderId="7" xfId="0" applyFont="1" applyFill="1" applyBorder="1" applyAlignment="1" applyProtection="1">
      <alignment horizontal="right"/>
    </xf>
    <xf numFmtId="0" fontId="12" fillId="3" borderId="0" xfId="3" applyFont="1" applyFill="1" applyBorder="1" applyAlignment="1" applyProtection="1">
      <alignment horizontal="center"/>
    </xf>
    <xf numFmtId="0" fontId="13" fillId="3" borderId="0" xfId="3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1" fillId="3" borderId="11" xfId="0" applyFont="1" applyFill="1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left" wrapText="1"/>
    </xf>
    <xf numFmtId="0" fontId="0" fillId="3" borderId="2" xfId="0" applyFont="1" applyFill="1" applyBorder="1" applyAlignment="1" applyProtection="1">
      <alignment horizontal="left" wrapText="1"/>
    </xf>
    <xf numFmtId="164" fontId="18" fillId="3" borderId="3" xfId="0" applyNumberFormat="1" applyFont="1" applyFill="1" applyBorder="1" applyAlignment="1" applyProtection="1">
      <alignment horizontal="center" vertical="center" wrapText="1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0" fontId="21" fillId="3" borderId="0" xfId="0" applyFont="1" applyFill="1" applyBorder="1" applyAlignment="1" applyProtection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4">
    <cellStyle name="Hipervínculo" xfId="3" builtinId="8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170090</xdr:colOff>
      <xdr:row>0</xdr:row>
      <xdr:rowOff>55789</xdr:rowOff>
    </xdr:from>
    <xdr:to>
      <xdr:col>3</xdr:col>
      <xdr:colOff>47995</xdr:colOff>
      <xdr:row>1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F18040-604D-447E-9AC1-0BC6A6211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55789"/>
          <a:ext cx="4592780" cy="268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8A05178-B83E-4309-B05E-6EDB3906DAA5}">
  <we:reference id="wa200000142" version="1.0.0.0" store="es-ES" storeType="OMEX"/>
  <we:alternateReferences>
    <we:reference id="wa200000142" version="1.0.0.0" store="WA200000142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witter.com/HonorariosA" TargetMode="External"/><Relationship Id="rId1" Type="http://schemas.openxmlformats.org/officeDocument/2006/relationships/hyperlink" Target="https://www.chilehonorarios.cl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55095-51D7-4BE6-ABCF-B2226CAFCA29}">
  <sheetPr>
    <pageSetUpPr fitToPage="1"/>
  </sheetPr>
  <dimension ref="A1:R47"/>
  <sheetViews>
    <sheetView showGridLines="0" tabSelected="1" topLeftCell="A7" zoomScaleNormal="100" workbookViewId="0">
      <selection activeCell="C7" sqref="C7"/>
    </sheetView>
  </sheetViews>
  <sheetFormatPr baseColWidth="10" defaultColWidth="0" defaultRowHeight="14.4" zeroHeight="1" x14ac:dyDescent="0.3"/>
  <cols>
    <col min="1" max="1" width="3.6640625" style="13" customWidth="1"/>
    <col min="2" max="2" width="51.6640625" style="13" bestFit="1" customWidth="1"/>
    <col min="3" max="3" width="15.33203125" style="13" customWidth="1"/>
    <col min="4" max="4" width="3.6640625" style="13" customWidth="1"/>
    <col min="5" max="10" width="11.44140625" style="13" hidden="1" customWidth="1"/>
    <col min="11" max="18" width="0" style="13" hidden="1" customWidth="1"/>
    <col min="19" max="16384" width="11.44140625" style="13" hidden="1"/>
  </cols>
  <sheetData>
    <row r="1" spans="2:10" x14ac:dyDescent="0.3"/>
    <row r="2" spans="2:10" x14ac:dyDescent="0.3"/>
    <row r="3" spans="2:10" ht="15" customHeight="1" x14ac:dyDescent="0.4">
      <c r="B3" s="30" t="s">
        <v>21</v>
      </c>
      <c r="C3" s="30"/>
      <c r="E3" s="15"/>
    </row>
    <row r="4" spans="2:10" ht="15" customHeight="1" x14ac:dyDescent="0.3">
      <c r="B4" s="31" t="s">
        <v>22</v>
      </c>
      <c r="C4" s="31"/>
    </row>
    <row r="5" spans="2:10" x14ac:dyDescent="0.3">
      <c r="C5" s="17" t="s">
        <v>35</v>
      </c>
    </row>
    <row r="6" spans="2:10" ht="30" customHeight="1" x14ac:dyDescent="0.3">
      <c r="B6" s="37" t="s">
        <v>25</v>
      </c>
      <c r="C6" s="38"/>
    </row>
    <row r="7" spans="2:10" ht="18" x14ac:dyDescent="0.3">
      <c r="B7" s="24" t="s">
        <v>29</v>
      </c>
      <c r="C7" s="23">
        <v>1</v>
      </c>
    </row>
    <row r="8" spans="2:10" x14ac:dyDescent="0.3">
      <c r="B8" s="19"/>
      <c r="C8" s="19"/>
    </row>
    <row r="9" spans="2:10" ht="50.25" customHeight="1" x14ac:dyDescent="0.3">
      <c r="B9" s="37" t="s">
        <v>30</v>
      </c>
      <c r="C9" s="38"/>
    </row>
    <row r="10" spans="2:10" ht="18" x14ac:dyDescent="0.3">
      <c r="B10" s="24" t="s">
        <v>28</v>
      </c>
      <c r="C10" s="23">
        <v>1</v>
      </c>
    </row>
    <row r="11" spans="2:10" x14ac:dyDescent="0.3"/>
    <row r="12" spans="2:10" ht="18" customHeight="1" x14ac:dyDescent="0.3">
      <c r="B12" s="33" t="str">
        <f>IF(FDI&lt;0.3,"NO CALIFICA","CALIFICA")</f>
        <v>NO CALIFICA</v>
      </c>
      <c r="C12" s="34"/>
      <c r="E12" s="16"/>
      <c r="F12" s="16"/>
      <c r="G12" s="16"/>
      <c r="H12" s="16"/>
      <c r="I12" s="16"/>
      <c r="J12" s="16"/>
    </row>
    <row r="13" spans="2:10" ht="15" customHeight="1" x14ac:dyDescent="0.3">
      <c r="B13" s="35" t="str">
        <f>IF(FDI&lt;0.3,"La caida de los ingresos debe ser mayor al 30%.","Puede solicitar el beneficio por hasta")</f>
        <v>La caida de los ingresos debe ser mayor al 30%.</v>
      </c>
      <c r="C13" s="36"/>
      <c r="E13" s="14"/>
      <c r="F13" s="14"/>
      <c r="G13" s="14"/>
      <c r="H13" s="14"/>
      <c r="I13" s="14"/>
      <c r="J13" s="14"/>
    </row>
    <row r="14" spans="2:10" ht="18" customHeight="1" x14ac:dyDescent="0.3">
      <c r="B14" s="39" t="str">
        <f>IF(FDI&lt;0.3,"",IF(MayorAIR,Formulas!D12,Formulas!J35))</f>
        <v/>
      </c>
      <c r="C14" s="40"/>
    </row>
    <row r="15" spans="2:10" x14ac:dyDescent="0.3"/>
    <row r="16" spans="2:10" ht="18" x14ac:dyDescent="0.3">
      <c r="B16" s="20" t="s">
        <v>23</v>
      </c>
      <c r="C16" s="21" t="str">
        <f>IF(FDI&lt;0.3,"",IF(MayorAIR,Formulas!G35,Formulas!J37))</f>
        <v/>
      </c>
    </row>
    <row r="17" spans="2:3" ht="18" x14ac:dyDescent="0.3">
      <c r="B17" s="29" t="s">
        <v>34</v>
      </c>
      <c r="C17" s="22" t="str">
        <f>IF(FDI&lt;0.3,"",B14-C16)</f>
        <v/>
      </c>
    </row>
    <row r="18" spans="2:3" x14ac:dyDescent="0.3"/>
    <row r="19" spans="2:3" ht="15.6" x14ac:dyDescent="0.3">
      <c r="B19" s="41" t="s">
        <v>26</v>
      </c>
      <c r="C19" s="41"/>
    </row>
    <row r="20" spans="2:3" x14ac:dyDescent="0.3">
      <c r="B20" s="32" t="s">
        <v>27</v>
      </c>
      <c r="C20" s="32"/>
    </row>
    <row r="21" spans="2:3" x14ac:dyDescent="0.3">
      <c r="B21" s="25" t="s">
        <v>31</v>
      </c>
      <c r="C21" s="26" t="str">
        <f>IF(FDI&lt;0.3,"",C17*0.2)</f>
        <v/>
      </c>
    </row>
    <row r="22" spans="2:3" x14ac:dyDescent="0.3">
      <c r="B22" s="25" t="s">
        <v>32</v>
      </c>
      <c r="C22" s="26" t="str">
        <f>IF(FDI&lt;0.3,"",C17*0.4)</f>
        <v/>
      </c>
    </row>
    <row r="23" spans="2:3" ht="15" thickBot="1" x14ac:dyDescent="0.35">
      <c r="B23" s="25" t="s">
        <v>33</v>
      </c>
      <c r="C23" s="26" t="str">
        <f>IF(FDI&lt;0.3,"",C22)</f>
        <v/>
      </c>
    </row>
    <row r="24" spans="2:3" ht="15" thickTop="1" x14ac:dyDescent="0.3">
      <c r="B24" s="27" t="s">
        <v>24</v>
      </c>
      <c r="C24" s="28" t="str">
        <f>IF(FDI&lt;0.3,"",C17)</f>
        <v/>
      </c>
    </row>
    <row r="25" spans="2:3" x14ac:dyDescent="0.3"/>
    <row r="26" spans="2:3" hidden="1" x14ac:dyDescent="0.3"/>
    <row r="27" spans="2:3" hidden="1" x14ac:dyDescent="0.3"/>
    <row r="28" spans="2:3" hidden="1" x14ac:dyDescent="0.3"/>
    <row r="29" spans="2:3" hidden="1" x14ac:dyDescent="0.3"/>
    <row r="30" spans="2:3" hidden="1" x14ac:dyDescent="0.3"/>
    <row r="31" spans="2:3" hidden="1" x14ac:dyDescent="0.3"/>
    <row r="32" spans="2:3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</sheetData>
  <sheetProtection algorithmName="SHA-512" hashValue="a3SEDhgyTIit9DvYUbIVv4uvRw9lH7OS8ttOVN3iyXgzqULin6f4xErCww1g6YXumvLyNDfd3oC7QNporZ9F3w==" saltValue="nFFEhXfwIiAhlyJ1NwnllA==" spinCount="100000" sheet="1" selectLockedCells="1"/>
  <mergeCells count="9">
    <mergeCell ref="B3:C3"/>
    <mergeCell ref="B4:C4"/>
    <mergeCell ref="B20:C20"/>
    <mergeCell ref="B12:C12"/>
    <mergeCell ref="B13:C13"/>
    <mergeCell ref="B6:C6"/>
    <mergeCell ref="B9:C9"/>
    <mergeCell ref="B14:C14"/>
    <mergeCell ref="B19:C19"/>
  </mergeCells>
  <hyperlinks>
    <hyperlink ref="B3" r:id="rId1" display="https://www.chilehonorarios.cl" xr:uid="{DE922914-1690-416B-9B50-1ED1AD90F6F3}"/>
    <hyperlink ref="B4" r:id="rId2" display="https://twitter.com/HonorariosA" xr:uid="{201AA6F8-D2FD-4B6A-8E93-23838D39D1AF}"/>
  </hyperlinks>
  <pageMargins left="0.7" right="0.7" top="0.75" bottom="0.75" header="0.3" footer="0.3"/>
  <pageSetup scale="61" orientation="landscape" r:id="rId3"/>
  <drawing r:id="rId4"/>
  <webPublishItems count="1">
    <webPublishItem id="9923" divId="calc-v07-alternativo_9923" sourceType="sheet" destinationFile="E:\WHChile.net\Proyectos\chilehonorarios.cl\simulador\calc-v07-alternativo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3B5E6-5438-4D8D-AB23-6447EF87462D}">
  <dimension ref="A5:J37"/>
  <sheetViews>
    <sheetView topLeftCell="A37" workbookViewId="0">
      <selection activeCell="J34" sqref="J34"/>
    </sheetView>
  </sheetViews>
  <sheetFormatPr baseColWidth="10" defaultRowHeight="14.4" x14ac:dyDescent="0.3"/>
  <cols>
    <col min="2" max="2" width="26.44140625" bestFit="1" customWidth="1"/>
    <col min="3" max="3" width="15.109375" customWidth="1"/>
    <col min="6" max="6" width="16.5546875" bestFit="1" customWidth="1"/>
    <col min="7" max="7" width="11.88671875" bestFit="1" customWidth="1"/>
    <col min="9" max="9" width="16.5546875" bestFit="1" customWidth="1"/>
    <col min="10" max="10" width="10.109375" bestFit="1" customWidth="1"/>
  </cols>
  <sheetData>
    <row r="5" spans="1:7" x14ac:dyDescent="0.3">
      <c r="C5" s="6" t="s">
        <v>6</v>
      </c>
      <c r="D5" s="6" t="s">
        <v>4</v>
      </c>
      <c r="E5" s="7" t="s">
        <v>9</v>
      </c>
    </row>
    <row r="6" spans="1:7" x14ac:dyDescent="0.3">
      <c r="A6" s="42">
        <v>1</v>
      </c>
      <c r="B6" t="s">
        <v>0</v>
      </c>
      <c r="C6" s="8">
        <f>IPM</f>
        <v>1</v>
      </c>
      <c r="D6" s="8">
        <f>C6-C9</f>
        <v>0</v>
      </c>
      <c r="E6" s="12">
        <f>(IPM-IngresoMesAnt)/IPM</f>
        <v>0</v>
      </c>
      <c r="G6">
        <f>ROUND((((IPM-IngresoMesAnt)/IPM)*100),0)/100</f>
        <v>0</v>
      </c>
    </row>
    <row r="7" spans="1:7" x14ac:dyDescent="0.3">
      <c r="A7" s="42"/>
    </row>
    <row r="8" spans="1:7" ht="28.8" x14ac:dyDescent="0.3">
      <c r="A8" s="42"/>
      <c r="B8" s="1" t="s">
        <v>1</v>
      </c>
      <c r="D8" s="3">
        <f>C6+C10</f>
        <v>320501</v>
      </c>
      <c r="E8" s="4">
        <f>D8/2</f>
        <v>160250.5</v>
      </c>
    </row>
    <row r="9" spans="1:7" x14ac:dyDescent="0.3">
      <c r="A9" s="42"/>
      <c r="B9" t="s">
        <v>3</v>
      </c>
      <c r="C9" s="4">
        <f>IngresoMesAnt</f>
        <v>1</v>
      </c>
    </row>
    <row r="10" spans="1:7" x14ac:dyDescent="0.3">
      <c r="A10" s="42"/>
      <c r="B10" t="s">
        <v>5</v>
      </c>
      <c r="C10" s="4">
        <v>320500</v>
      </c>
    </row>
    <row r="11" spans="1:7" x14ac:dyDescent="0.3">
      <c r="A11" s="42"/>
      <c r="B11" t="s">
        <v>2</v>
      </c>
      <c r="D11" s="4">
        <f>FDI*E8*0.7</f>
        <v>0</v>
      </c>
    </row>
    <row r="12" spans="1:7" x14ac:dyDescent="0.3">
      <c r="A12" s="42"/>
      <c r="B12" t="s">
        <v>12</v>
      </c>
      <c r="D12" s="9">
        <f>IF(D11&gt;650000,650000,D11)</f>
        <v>0</v>
      </c>
    </row>
    <row r="14" spans="1:7" x14ac:dyDescent="0.3">
      <c r="A14" s="43">
        <v>2</v>
      </c>
      <c r="B14" t="s">
        <v>6</v>
      </c>
      <c r="C14" s="4">
        <f>IPM</f>
        <v>1</v>
      </c>
      <c r="D14" s="4">
        <f>C14*C16</f>
        <v>0.7</v>
      </c>
    </row>
    <row r="15" spans="1:7" x14ac:dyDescent="0.3">
      <c r="A15" s="43"/>
      <c r="B15" t="s">
        <v>7</v>
      </c>
      <c r="C15" s="4">
        <f>IngresoMesAnt</f>
        <v>1</v>
      </c>
    </row>
    <row r="16" spans="1:7" x14ac:dyDescent="0.3">
      <c r="A16" s="43"/>
      <c r="C16">
        <v>0.7</v>
      </c>
    </row>
    <row r="17" spans="1:10" x14ac:dyDescent="0.3">
      <c r="A17" s="43"/>
    </row>
    <row r="18" spans="1:10" x14ac:dyDescent="0.3">
      <c r="A18" s="43"/>
    </row>
    <row r="19" spans="1:10" x14ac:dyDescent="0.3">
      <c r="A19" s="43"/>
    </row>
    <row r="20" spans="1:10" x14ac:dyDescent="0.3">
      <c r="A20" s="43"/>
    </row>
    <row r="21" spans="1:10" ht="15" customHeight="1" x14ac:dyDescent="0.3">
      <c r="A21" s="2"/>
    </row>
    <row r="22" spans="1:10" ht="15" customHeight="1" x14ac:dyDescent="0.3">
      <c r="A22" s="2"/>
      <c r="B22" t="s">
        <v>8</v>
      </c>
      <c r="C22" t="b">
        <f>IF(IPM&gt;IR,TRUE,FALSE)</f>
        <v>0</v>
      </c>
    </row>
    <row r="23" spans="1:10" ht="15" customHeight="1" x14ac:dyDescent="0.3">
      <c r="A23" s="2"/>
      <c r="B23" t="s">
        <v>10</v>
      </c>
      <c r="C23" s="18">
        <f>IF(IPM&lt;320500,0.7,(IF(IPM&lt;400000,0.5,IF(IPM&lt;=500000,0.4,0))))</f>
        <v>0.7</v>
      </c>
    </row>
    <row r="24" spans="1:10" ht="15" customHeight="1" x14ac:dyDescent="0.3">
      <c r="A24" s="2"/>
      <c r="B24" t="s">
        <v>11</v>
      </c>
      <c r="C24" s="4">
        <f>D12*FSubsidio</f>
        <v>0</v>
      </c>
    </row>
    <row r="25" spans="1:10" ht="15" customHeight="1" x14ac:dyDescent="0.3">
      <c r="A25" s="2"/>
      <c r="B25" t="s">
        <v>13</v>
      </c>
      <c r="C25" s="4">
        <f>IF(C24&gt;100000,100000,C24)</f>
        <v>0</v>
      </c>
    </row>
    <row r="30" spans="1:10" x14ac:dyDescent="0.3">
      <c r="F30" s="44" t="s">
        <v>8</v>
      </c>
      <c r="G30" s="44"/>
      <c r="I30" s="44" t="s">
        <v>14</v>
      </c>
      <c r="J30" s="44"/>
    </row>
    <row r="31" spans="1:10" x14ac:dyDescent="0.3">
      <c r="F31" t="s">
        <v>18</v>
      </c>
      <c r="G31" t="b">
        <f>IF(FDI&lt;IR,TRUE,FALSE)</f>
        <v>1</v>
      </c>
    </row>
    <row r="32" spans="1:10" x14ac:dyDescent="0.3">
      <c r="F32" t="s">
        <v>17</v>
      </c>
      <c r="G32" s="4">
        <f>IPM-IngresoMesAnt</f>
        <v>0</v>
      </c>
      <c r="I32" t="s">
        <v>17</v>
      </c>
      <c r="J32" s="4">
        <f>IPM-IngresoMesAnt</f>
        <v>0</v>
      </c>
    </row>
    <row r="33" spans="6:10" x14ac:dyDescent="0.3">
      <c r="F33" t="s">
        <v>15</v>
      </c>
      <c r="G33" s="10">
        <f>FSubsidio</f>
        <v>0.7</v>
      </c>
      <c r="I33" t="s">
        <v>19</v>
      </c>
      <c r="J33" s="5" t="e">
        <f>IPM/(IngresoMesAnt-IPM)</f>
        <v>#DIV/0!</v>
      </c>
    </row>
    <row r="34" spans="6:10" x14ac:dyDescent="0.3">
      <c r="F34" t="s">
        <v>16</v>
      </c>
      <c r="G34" s="3">
        <f>D12*G33</f>
        <v>0</v>
      </c>
      <c r="I34" t="s">
        <v>15</v>
      </c>
      <c r="J34" s="10">
        <v>0.7</v>
      </c>
    </row>
    <row r="35" spans="6:10" x14ac:dyDescent="0.3">
      <c r="F35" t="s">
        <v>11</v>
      </c>
      <c r="G35" s="11">
        <f>IF(G34&gt;100000,100000,G34)</f>
        <v>0</v>
      </c>
      <c r="I35" t="s">
        <v>16</v>
      </c>
      <c r="J35" s="3">
        <f>CaidaIng*J34</f>
        <v>0</v>
      </c>
    </row>
    <row r="36" spans="6:10" x14ac:dyDescent="0.3">
      <c r="I36" t="s">
        <v>20</v>
      </c>
      <c r="J36" s="4">
        <f>J35*0.7</f>
        <v>0</v>
      </c>
    </row>
    <row r="37" spans="6:10" x14ac:dyDescent="0.3">
      <c r="I37" t="s">
        <v>11</v>
      </c>
      <c r="J37" s="11">
        <f>IF(J36&lt;=100000,J36,100000)</f>
        <v>0</v>
      </c>
    </row>
  </sheetData>
  <sheetProtection algorithmName="SHA-512" hashValue="mAeKAWF85nFUFgpI6Aku9MHdkd1v6EYN2lacHbfigvJf1EKDVYS4SmFhtTzBdYHN14twRBBGIacqNPmCdhsPjQ==" saltValue="r8x3sKOrxT1bvafQ2qDvvw==" spinCount="100000" sheet="1" objects="1" scenarios="1" selectLockedCells="1" selectUnlockedCells="1"/>
  <mergeCells count="4">
    <mergeCell ref="A6:A12"/>
    <mergeCell ref="A14:A20"/>
    <mergeCell ref="I30:J30"/>
    <mergeCell ref="F30:G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9</vt:i4>
      </vt:variant>
    </vt:vector>
  </HeadingPairs>
  <TitlesOfParts>
    <vt:vector size="11" baseType="lpstr">
      <vt:lpstr>Simulador</vt:lpstr>
      <vt:lpstr>Formulas</vt:lpstr>
      <vt:lpstr>Simulador!Área_de_impresión</vt:lpstr>
      <vt:lpstr>CaidaIng</vt:lpstr>
      <vt:lpstr>FDI</vt:lpstr>
      <vt:lpstr>FSubsidio</vt:lpstr>
      <vt:lpstr>IngresoMesAnt</vt:lpstr>
      <vt:lpstr>IPM</vt:lpstr>
      <vt:lpstr>IR</vt:lpstr>
      <vt:lpstr>MayorAIR</vt:lpstr>
      <vt:lpstr>SubsidioMayor320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Ricardo Perez Bielefeld</cp:lastModifiedBy>
  <cp:lastPrinted>2020-06-29T19:58:26Z</cp:lastPrinted>
  <dcterms:created xsi:type="dcterms:W3CDTF">2020-06-26T21:41:32Z</dcterms:created>
  <dcterms:modified xsi:type="dcterms:W3CDTF">2020-07-01T19:39:07Z</dcterms:modified>
</cp:coreProperties>
</file>